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mvanikiotis1\Documents\Babson\RE DOCS\Real Estate Model Docs\"/>
    </mc:Choice>
  </mc:AlternateContent>
  <xr:revisionPtr revIDLastSave="0" documentId="8_{CAB47DC5-1DE1-4CAE-9455-63514467F90B}" xr6:coauthVersionLast="47" xr6:coauthVersionMax="47" xr10:uidLastSave="{00000000-0000-0000-0000-000000000000}"/>
  <bookViews>
    <workbookView xWindow="-120" yWindow="-120" windowWidth="29040" windowHeight="15840" xr2:uid="{171A9F4B-5961-4465-BA01-2292377E401C}"/>
  </bookViews>
  <sheets>
    <sheet name="Template" sheetId="1" r:id="rId1"/>
    <sheet name="Assumptions and Help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F36" i="1"/>
  <c r="F35" i="1"/>
  <c r="F21" i="1"/>
  <c r="F22" i="1"/>
  <c r="F42" i="1"/>
  <c r="F43" i="1"/>
  <c r="F47" i="1"/>
  <c r="F51" i="1"/>
  <c r="F57" i="1"/>
  <c r="F71" i="1"/>
  <c r="F48" i="1"/>
  <c r="F49" i="1"/>
  <c r="F26" i="1"/>
  <c r="F37" i="1"/>
  <c r="F24" i="1"/>
  <c r="F32" i="1"/>
  <c r="F28" i="1"/>
  <c r="F31" i="1"/>
  <c r="F29" i="1"/>
  <c r="D2" i="1"/>
  <c r="B4" i="1"/>
  <c r="D4" i="1"/>
  <c r="B21" i="1"/>
  <c r="D21" i="1"/>
  <c r="B22" i="1"/>
  <c r="D22" i="1"/>
  <c r="B24" i="1"/>
  <c r="D24" i="1"/>
  <c r="B42" i="1"/>
  <c r="B43" i="1"/>
  <c r="B48" i="1"/>
  <c r="B49" i="1"/>
  <c r="B26" i="1"/>
  <c r="D42" i="1"/>
  <c r="D43" i="1"/>
  <c r="D48" i="1"/>
  <c r="D49" i="1"/>
  <c r="D26" i="1"/>
  <c r="B28" i="1"/>
  <c r="D28" i="1"/>
  <c r="B29" i="1"/>
  <c r="D29" i="1"/>
  <c r="B47" i="1"/>
  <c r="B51" i="1"/>
  <c r="B56" i="1"/>
  <c r="B57" i="1"/>
  <c r="B71" i="1"/>
  <c r="B31" i="1"/>
  <c r="D47" i="1"/>
  <c r="D51" i="1"/>
  <c r="D56" i="1"/>
  <c r="D57" i="1"/>
  <c r="D71" i="1"/>
  <c r="D31" i="1"/>
  <c r="B32" i="1"/>
  <c r="D32" i="1"/>
  <c r="B35" i="1"/>
  <c r="D35" i="1"/>
  <c r="B36" i="1"/>
  <c r="D36" i="1"/>
  <c r="B37" i="1"/>
  <c r="D37" i="1"/>
</calcChain>
</file>

<file path=xl/sharedStrings.xml><?xml version="1.0" encoding="utf-8"?>
<sst xmlns="http://schemas.openxmlformats.org/spreadsheetml/2006/main" count="66" uniqueCount="66">
  <si>
    <t>Property</t>
  </si>
  <si>
    <t>Commercial Property</t>
  </si>
  <si>
    <t>Residential Property</t>
  </si>
  <si>
    <t>Unit Rental</t>
  </si>
  <si>
    <t>Laundry</t>
  </si>
  <si>
    <t>Gross Income</t>
  </si>
  <si>
    <t>Expenses</t>
  </si>
  <si>
    <t xml:space="preserve">Property Insurance </t>
  </si>
  <si>
    <t>Real Estate Taxes</t>
  </si>
  <si>
    <t>Lawn Care/Snow Removal</t>
  </si>
  <si>
    <t xml:space="preserve">Management </t>
  </si>
  <si>
    <t xml:space="preserve">Maintenance </t>
  </si>
  <si>
    <t>Vacancy</t>
  </si>
  <si>
    <t>Replacement Reserves</t>
  </si>
  <si>
    <t>Trash Removal</t>
  </si>
  <si>
    <t>Utilities: Gas &amp; Electric</t>
  </si>
  <si>
    <t>Water</t>
  </si>
  <si>
    <t>Advertising</t>
  </si>
  <si>
    <t>Services</t>
  </si>
  <si>
    <t xml:space="preserve">Telephone </t>
  </si>
  <si>
    <t>Misc</t>
  </si>
  <si>
    <t>Total Operating Expenses</t>
  </si>
  <si>
    <t>Expense Percentage</t>
  </si>
  <si>
    <t>Net Operating Income</t>
  </si>
  <si>
    <t>Principal &amp; Interest</t>
  </si>
  <si>
    <t>Net Income / Profit</t>
  </si>
  <si>
    <t>Profit Percent</t>
  </si>
  <si>
    <t>Cash on Cash / ROI</t>
  </si>
  <si>
    <t>Cap Rate (NOI/Price)</t>
  </si>
  <si>
    <t># of Units</t>
  </si>
  <si>
    <t>$ Per Unit</t>
  </si>
  <si>
    <t>Gross Revenue Multiple</t>
  </si>
  <si>
    <t>Debt Service Ratio</t>
  </si>
  <si>
    <t>Mortgage Information</t>
  </si>
  <si>
    <t>Purchase Price</t>
  </si>
  <si>
    <t>% Down</t>
  </si>
  <si>
    <t xml:space="preserve">Amount Down </t>
  </si>
  <si>
    <t>Amount Financed</t>
  </si>
  <si>
    <t xml:space="preserve">Interest Rate </t>
  </si>
  <si>
    <t># of Months Financed</t>
  </si>
  <si>
    <t>Points Paid</t>
  </si>
  <si>
    <t>$ Value of Points</t>
  </si>
  <si>
    <t>Monthly Payment</t>
  </si>
  <si>
    <t>Annual Mortgage Expense</t>
  </si>
  <si>
    <t>Equity: $ Down + Points</t>
  </si>
  <si>
    <t>Less Security Deposits</t>
  </si>
  <si>
    <t>Closing Costs</t>
  </si>
  <si>
    <t>Prepaid Taxes</t>
  </si>
  <si>
    <t>NYS Mortgage Tax</t>
  </si>
  <si>
    <t>Bank Attorney's</t>
  </si>
  <si>
    <t>Title insurance</t>
  </si>
  <si>
    <t>Environmental Study</t>
  </si>
  <si>
    <t>Prepaid Interest</t>
  </si>
  <si>
    <t>Bank Appraisal</t>
  </si>
  <si>
    <t>UCC Search - State</t>
  </si>
  <si>
    <t>UCC Search - County</t>
  </si>
  <si>
    <t>E&amp;A Form</t>
  </si>
  <si>
    <t>UCC County Filing</t>
  </si>
  <si>
    <t>Deed Filing</t>
  </si>
  <si>
    <t>255 Affidavit</t>
  </si>
  <si>
    <t>Assignment of Leases &amp; Rents</t>
  </si>
  <si>
    <t>Mort Filing</t>
  </si>
  <si>
    <t>Flood Cert</t>
  </si>
  <si>
    <t>Total Investment</t>
  </si>
  <si>
    <t>Help</t>
  </si>
  <si>
    <t>YOUR PROPERTY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</si>
</sst>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72" formatCode="0.000_)"/>
    <numFmt numFmtId="173" formatCode="_(* #,##0_);_(* \(#,##0\);_(* &quot;-&quot;??_);_(@_)"/>
    <numFmt numFmtId="174" formatCode="0.0%"/>
    <numFmt numFmtId="175" formatCode="#,##0\ ;\(#,##0\)\ "/>
    <numFmt numFmtId="177" formatCode="#,##0.00\ \ ;"/>
    <numFmt numFmtId="178" formatCode="#,##0.\9\5\ \ ;"/>
    <numFmt numFmtId="179" formatCode="#,##0.\9\9\ \ ;"/>
    <numFmt numFmtId="180" formatCode="m/d"/>
    <numFmt numFmtId="181" formatCode=";;;@"/>
    <numFmt numFmtId="182" formatCode="mm/dd"/>
    <numFmt numFmtId="183" formatCode="mm/yy"/>
    <numFmt numFmtId="184" formatCode="mmm\ \'yy"/>
    <numFmt numFmtId="185" formatCode="_(* #,##0.0_);_(* \(#,##0.0\);_(* &quot;-&quot;??_);_(@_)"/>
  </numFmts>
  <fonts count="24">
    <font>
      <sz val="12"/>
      <name val="Arial MT"/>
    </font>
    <font>
      <sz val="10"/>
      <name val="Arial"/>
    </font>
    <font>
      <sz val="10"/>
      <name val="Helv"/>
    </font>
    <font>
      <sz val="7.5"/>
      <name val="Geneva"/>
    </font>
    <font>
      <sz val="9"/>
      <name val="Helv"/>
    </font>
    <font>
      <b/>
      <sz val="9"/>
      <color indexed="12"/>
      <name val="Helv"/>
    </font>
    <font>
      <i/>
      <sz val="9"/>
      <color indexed="12"/>
      <name val="Arial"/>
      <family val="2"/>
    </font>
    <font>
      <b/>
      <sz val="10"/>
      <name val="Helv"/>
    </font>
    <font>
      <b/>
      <sz val="12"/>
      <name val="Arial"/>
      <family val="2"/>
    </font>
    <font>
      <i/>
      <sz val="8"/>
      <color indexed="12"/>
      <name val="Arial"/>
      <family val="2"/>
    </font>
    <font>
      <b/>
      <sz val="11"/>
      <name val="Arial"/>
    </font>
    <font>
      <sz val="7"/>
      <name val="Small Fonts"/>
    </font>
    <font>
      <sz val="12"/>
      <name val="Arial"/>
    </font>
    <font>
      <sz val="12"/>
      <name val="Arial MT"/>
    </font>
    <font>
      <i/>
      <sz val="9"/>
      <name val="Arial"/>
      <family val="2"/>
    </font>
    <font>
      <sz val="8"/>
      <name val="Palatino"/>
    </font>
    <font>
      <b/>
      <sz val="9"/>
      <color indexed="10"/>
      <name val="Helv"/>
    </font>
    <font>
      <b/>
      <sz val="24"/>
      <name val="Arial"/>
      <family val="2"/>
    </font>
    <font>
      <sz val="24"/>
      <name val="Arial"/>
    </font>
    <font>
      <u/>
      <sz val="24"/>
      <name val="Arial"/>
      <family val="2"/>
    </font>
    <font>
      <i/>
      <sz val="24"/>
      <name val="Arial"/>
      <family val="2"/>
    </font>
    <font>
      <sz val="24"/>
      <name val="Arial MT"/>
    </font>
    <font>
      <b/>
      <sz val="24"/>
      <name val="Arial MT"/>
    </font>
    <font>
      <b/>
      <sz val="12"/>
      <color theme="0"/>
      <name val="Arial MT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8">
    <xf numFmtId="0" fontId="0" fillId="0" borderId="0"/>
    <xf numFmtId="177" fontId="2" fillId="0" borderId="1" applyFill="0" applyBorder="0" applyProtection="0">
      <alignment horizontal="right"/>
      <protection locked="0"/>
    </xf>
    <xf numFmtId="178" fontId="2" fillId="0" borderId="1" applyFill="0" applyBorder="0" applyProtection="0">
      <alignment horizontal="right"/>
      <protection locked="0"/>
    </xf>
    <xf numFmtId="179" fontId="2" fillId="0" borderId="1" applyFill="0" applyBorder="0" applyProtection="0">
      <alignment horizontal="right"/>
      <protection locked="0"/>
    </xf>
    <xf numFmtId="0" fontId="3" fillId="0" borderId="0" applyNumberFormat="0" applyFill="0" applyBorder="0"/>
    <xf numFmtId="0" fontId="4" fillId="0" borderId="2" applyNumberFormat="0" applyBorder="0" applyAlignment="0" applyProtection="0">
      <alignment horizontal="center" vertical="top"/>
      <protection locked="0"/>
    </xf>
    <xf numFmtId="0" fontId="5" fillId="2" borderId="2" applyNumberFormat="0" applyBorder="0" applyAlignment="0" applyProtection="0">
      <alignment horizontal="center" vertical="top"/>
      <protection locked="0"/>
    </xf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3" borderId="3" applyNumberFormat="0" applyBorder="0" applyAlignment="0" applyProtection="0">
      <alignment horizontal="center"/>
    </xf>
    <xf numFmtId="0" fontId="7" fillId="0" borderId="0" applyFill="0" applyBorder="0" applyProtection="0">
      <alignment horizontal="centerContinuous"/>
      <protection locked="0"/>
    </xf>
    <xf numFmtId="0" fontId="6" fillId="4" borderId="3" applyNumberFormat="0" applyBorder="0" applyAlignment="0" applyProtection="0">
      <alignment horizontal="center"/>
    </xf>
    <xf numFmtId="0" fontId="8" fillId="0" borderId="4" applyNumberFormat="0" applyAlignment="0" applyProtection="0">
      <alignment horizontal="left" vertical="center"/>
    </xf>
    <xf numFmtId="0" fontId="8" fillId="0" borderId="5">
      <alignment horizontal="left" vertical="center"/>
    </xf>
    <xf numFmtId="0" fontId="2" fillId="0" borderId="6" applyFill="0" applyBorder="0" applyProtection="0">
      <alignment horizontal="center"/>
      <protection locked="0"/>
    </xf>
    <xf numFmtId="0" fontId="2" fillId="0" borderId="6" applyFill="0" applyBorder="0" applyProtection="0">
      <alignment horizontal="center"/>
      <protection locked="0"/>
    </xf>
    <xf numFmtId="0" fontId="9" fillId="5" borderId="3" applyNumberFormat="0" applyBorder="0" applyAlignment="0" applyProtection="0">
      <alignment horizontal="center"/>
    </xf>
    <xf numFmtId="0" fontId="9" fillId="4" borderId="3" applyNumberFormat="0" applyBorder="0" applyAlignment="0" applyProtection="0">
      <alignment horizontal="center"/>
    </xf>
    <xf numFmtId="0" fontId="3" fillId="0" borderId="0" applyNumberFormat="0" applyBorder="0" applyProtection="0">
      <alignment horizontal="center"/>
    </xf>
    <xf numFmtId="180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2" fillId="0" borderId="6" applyFill="0" applyBorder="0" applyProtection="0">
      <alignment horizontal="center"/>
      <protection locked="0"/>
    </xf>
    <xf numFmtId="3" fontId="10" fillId="0" borderId="3" applyNumberFormat="0" applyFont="0" applyAlignment="0" applyProtection="0">
      <alignment horizontal="left"/>
    </xf>
    <xf numFmtId="37" fontId="11" fillId="0" borderId="0"/>
    <xf numFmtId="175" fontId="1" fillId="0" borderId="0"/>
    <xf numFmtId="0" fontId="12" fillId="0" borderId="0"/>
    <xf numFmtId="0" fontId="13" fillId="0" borderId="0"/>
    <xf numFmtId="0" fontId="14" fillId="2" borderId="3" applyNumberFormat="0" applyBorder="0" applyAlignment="0" applyProtection="0">
      <alignment horizontal="center"/>
    </xf>
    <xf numFmtId="0" fontId="2" fillId="0" borderId="6" applyFill="0" applyBorder="0" applyProtection="0">
      <alignment horizontal="center"/>
      <protection locked="0"/>
    </xf>
    <xf numFmtId="9" fontId="1" fillId="0" borderId="0" applyFont="0" applyFill="0" applyBorder="0" applyAlignment="0" applyProtection="0"/>
    <xf numFmtId="1" fontId="4" fillId="0" borderId="7" applyNumberFormat="0" applyFont="0" applyFill="0" applyAlignment="0" applyProtection="0">
      <alignment horizontal="center"/>
    </xf>
    <xf numFmtId="0" fontId="7" fillId="0" borderId="0" applyFill="0" applyBorder="0" applyProtection="0">
      <alignment horizontal="centerContinuous"/>
      <protection locked="0"/>
    </xf>
    <xf numFmtId="0" fontId="15" fillId="0" borderId="0">
      <alignment horizontal="center"/>
    </xf>
    <xf numFmtId="0" fontId="16" fillId="0" borderId="2" applyNumberFormat="0" applyBorder="0" applyAlignment="0" applyProtection="0">
      <alignment horizontal="center" vertical="top"/>
      <protection locked="0"/>
    </xf>
    <xf numFmtId="0" fontId="2" fillId="0" borderId="0" applyNumberFormat="0" applyFont="0" applyFill="0" applyBorder="0" applyProtection="0">
      <alignment horizontal="center" vertical="top" wrapText="1"/>
    </xf>
    <xf numFmtId="181" fontId="4" fillId="0" borderId="8" applyNumberFormat="0" applyFont="0" applyFill="0" applyBorder="0" applyProtection="0">
      <alignment horizontal="left" vertical="top" wrapText="1"/>
    </xf>
  </cellStyleXfs>
  <cellXfs count="73">
    <xf numFmtId="0" fontId="0" fillId="0" borderId="0" xfId="0"/>
    <xf numFmtId="0" fontId="17" fillId="0" borderId="9" xfId="27" applyFont="1" applyBorder="1" applyAlignment="1" applyProtection="1">
      <alignment horizontal="center" vertical="center" wrapText="1"/>
    </xf>
    <xf numFmtId="174" fontId="17" fillId="0" borderId="10" xfId="31" applyNumberFormat="1" applyFont="1" applyBorder="1" applyAlignment="1" applyProtection="1">
      <alignment horizontal="center" vertical="center" wrapText="1"/>
    </xf>
    <xf numFmtId="174" fontId="17" fillId="0" borderId="11" xfId="31" applyNumberFormat="1" applyFont="1" applyFill="1" applyBorder="1" applyAlignment="1" applyProtection="1">
      <alignment horizontal="center" vertical="center" wrapText="1"/>
    </xf>
    <xf numFmtId="0" fontId="17" fillId="0" borderId="0" xfId="27" applyFont="1" applyAlignment="1">
      <alignment horizontal="center" vertical="center" wrapText="1"/>
    </xf>
    <xf numFmtId="0" fontId="18" fillId="0" borderId="12" xfId="27" applyFont="1" applyBorder="1" applyAlignment="1" applyProtection="1">
      <alignment vertical="center"/>
    </xf>
    <xf numFmtId="173" fontId="18" fillId="5" borderId="11" xfId="7" applyNumberFormat="1" applyFont="1" applyFill="1" applyBorder="1" applyAlignment="1" applyProtection="1">
      <alignment vertical="center"/>
    </xf>
    <xf numFmtId="173" fontId="18" fillId="0" borderId="11" xfId="7" applyNumberFormat="1" applyFont="1" applyFill="1" applyBorder="1" applyAlignment="1" applyProtection="1">
      <alignment vertical="center"/>
    </xf>
    <xf numFmtId="0" fontId="18" fillId="0" borderId="0" xfId="27" applyFont="1" applyAlignment="1">
      <alignment vertical="center"/>
    </xf>
    <xf numFmtId="0" fontId="17" fillId="0" borderId="9" xfId="27" quotePrefix="1" applyFont="1" applyBorder="1" applyAlignment="1" applyProtection="1">
      <alignment horizontal="left" vertical="center"/>
    </xf>
    <xf numFmtId="173" fontId="17" fillId="0" borderId="10" xfId="31" applyNumberFormat="1" applyFont="1" applyBorder="1" applyAlignment="1" applyProtection="1">
      <alignment vertical="center"/>
    </xf>
    <xf numFmtId="173" fontId="17" fillId="0" borderId="11" xfId="31" applyNumberFormat="1" applyFont="1" applyFill="1" applyBorder="1" applyAlignment="1" applyProtection="1">
      <alignment vertical="center"/>
    </xf>
    <xf numFmtId="173" fontId="18" fillId="0" borderId="11" xfId="7" applyNumberFormat="1" applyFont="1" applyBorder="1" applyAlignment="1" applyProtection="1">
      <alignment vertical="center"/>
    </xf>
    <xf numFmtId="0" fontId="19" fillId="0" borderId="12" xfId="27" applyFont="1" applyBorder="1" applyAlignment="1" applyProtection="1">
      <alignment vertical="center"/>
    </xf>
    <xf numFmtId="173" fontId="19" fillId="0" borderId="11" xfId="7" applyNumberFormat="1" applyFont="1" applyBorder="1" applyAlignment="1" applyProtection="1">
      <alignment vertical="center"/>
    </xf>
    <xf numFmtId="173" fontId="19" fillId="0" borderId="11" xfId="7" applyNumberFormat="1" applyFont="1" applyFill="1" applyBorder="1" applyAlignment="1" applyProtection="1">
      <alignment vertical="center"/>
    </xf>
    <xf numFmtId="0" fontId="18" fillId="0" borderId="12" xfId="27" applyFont="1" applyFill="1" applyBorder="1" applyAlignment="1" applyProtection="1">
      <alignment vertical="center"/>
    </xf>
    <xf numFmtId="0" fontId="18" fillId="0" borderId="12" xfId="27" quotePrefix="1" applyFont="1" applyFill="1" applyBorder="1" applyAlignment="1" applyProtection="1">
      <alignment horizontal="left" vertical="center"/>
    </xf>
    <xf numFmtId="0" fontId="18" fillId="0" borderId="12" xfId="27" quotePrefix="1" applyFont="1" applyBorder="1" applyAlignment="1" applyProtection="1">
      <alignment horizontal="left" vertical="center"/>
    </xf>
    <xf numFmtId="0" fontId="17" fillId="0" borderId="9" xfId="27" applyFont="1" applyBorder="1" applyAlignment="1" applyProtection="1">
      <alignment vertical="center"/>
    </xf>
    <xf numFmtId="0" fontId="20" fillId="0" borderId="12" xfId="27" applyFont="1" applyBorder="1" applyAlignment="1" applyProtection="1">
      <alignment vertical="center"/>
    </xf>
    <xf numFmtId="9" fontId="20" fillId="0" borderId="11" xfId="31" applyFont="1" applyBorder="1" applyAlignment="1" applyProtection="1">
      <alignment vertical="center"/>
    </xf>
    <xf numFmtId="9" fontId="20" fillId="0" borderId="11" xfId="31" applyFont="1" applyFill="1" applyBorder="1" applyAlignment="1" applyProtection="1">
      <alignment vertical="center"/>
    </xf>
    <xf numFmtId="9" fontId="20" fillId="0" borderId="11" xfId="31" applyFont="1" applyBorder="1" applyAlignment="1">
      <alignment vertical="center"/>
    </xf>
    <xf numFmtId="9" fontId="20" fillId="0" borderId="11" xfId="31" applyFont="1" applyFill="1" applyBorder="1" applyAlignment="1">
      <alignment vertical="center"/>
    </xf>
    <xf numFmtId="174" fontId="17" fillId="0" borderId="9" xfId="31" quotePrefix="1" applyNumberFormat="1" applyFont="1" applyBorder="1" applyAlignment="1" applyProtection="1">
      <alignment horizontal="left" vertical="center"/>
    </xf>
    <xf numFmtId="174" fontId="17" fillId="0" borderId="10" xfId="31" applyNumberFormat="1" applyFont="1" applyBorder="1" applyAlignment="1" applyProtection="1">
      <alignment vertical="center"/>
    </xf>
    <xf numFmtId="174" fontId="17" fillId="0" borderId="11" xfId="31" applyNumberFormat="1" applyFont="1" applyFill="1" applyBorder="1" applyAlignment="1" applyProtection="1">
      <alignment vertical="center"/>
    </xf>
    <xf numFmtId="174" fontId="18" fillId="0" borderId="11" xfId="31" applyNumberFormat="1" applyFont="1" applyBorder="1" applyAlignment="1" applyProtection="1">
      <alignment vertical="center"/>
    </xf>
    <xf numFmtId="174" fontId="18" fillId="0" borderId="11" xfId="31" applyNumberFormat="1" applyFont="1" applyFill="1" applyBorder="1" applyAlignment="1" applyProtection="1">
      <alignment vertical="center"/>
    </xf>
    <xf numFmtId="0" fontId="17" fillId="0" borderId="13" xfId="27" applyFont="1" applyBorder="1" applyAlignment="1" applyProtection="1">
      <alignment vertical="center"/>
    </xf>
    <xf numFmtId="43" fontId="17" fillId="0" borderId="14" xfId="31" applyNumberFormat="1" applyFont="1" applyBorder="1" applyAlignment="1" applyProtection="1">
      <alignment vertical="center"/>
    </xf>
    <xf numFmtId="43" fontId="17" fillId="0" borderId="11" xfId="31" applyNumberFormat="1" applyFont="1" applyFill="1" applyBorder="1" applyAlignment="1" applyProtection="1">
      <alignment vertical="center"/>
    </xf>
    <xf numFmtId="0" fontId="18" fillId="0" borderId="9" xfId="27" applyFont="1" applyBorder="1" applyAlignment="1" applyProtection="1">
      <alignment vertical="center"/>
    </xf>
    <xf numFmtId="185" fontId="18" fillId="0" borderId="10" xfId="7" applyNumberFormat="1" applyFont="1" applyBorder="1" applyAlignment="1" applyProtection="1">
      <alignment vertical="center"/>
    </xf>
    <xf numFmtId="185" fontId="18" fillId="0" borderId="11" xfId="7" applyNumberFormat="1" applyFont="1" applyFill="1" applyBorder="1" applyAlignment="1" applyProtection="1">
      <alignment vertical="center"/>
    </xf>
    <xf numFmtId="7" fontId="17" fillId="0" borderId="12" xfId="27" applyNumberFormat="1" applyFont="1" applyBorder="1" applyAlignment="1" applyProtection="1">
      <alignment vertical="center"/>
    </xf>
    <xf numFmtId="172" fontId="21" fillId="0" borderId="12" xfId="28" applyNumberFormat="1" applyFont="1" applyBorder="1" applyAlignment="1" applyProtection="1">
      <alignment vertical="center"/>
    </xf>
    <xf numFmtId="173" fontId="21" fillId="5" borderId="11" xfId="7" applyNumberFormat="1" applyFont="1" applyFill="1" applyBorder="1" applyAlignment="1" applyProtection="1">
      <alignment vertical="center"/>
    </xf>
    <xf numFmtId="173" fontId="21" fillId="0" borderId="11" xfId="7" applyNumberFormat="1" applyFont="1" applyFill="1" applyBorder="1" applyAlignment="1" applyProtection="1">
      <alignment vertical="center"/>
    </xf>
    <xf numFmtId="174" fontId="21" fillId="0" borderId="11" xfId="31" applyNumberFormat="1" applyFont="1" applyBorder="1" applyAlignment="1" applyProtection="1">
      <alignment vertical="center"/>
    </xf>
    <xf numFmtId="174" fontId="21" fillId="0" borderId="11" xfId="31" applyNumberFormat="1" applyFont="1" applyFill="1" applyBorder="1" applyAlignment="1" applyProtection="1">
      <alignment vertical="center"/>
    </xf>
    <xf numFmtId="0" fontId="21" fillId="0" borderId="12" xfId="28" applyFont="1" applyBorder="1" applyAlignment="1">
      <alignment vertical="center"/>
    </xf>
    <xf numFmtId="173" fontId="21" fillId="0" borderId="11" xfId="28" applyNumberFormat="1" applyFont="1" applyBorder="1" applyAlignment="1">
      <alignment vertical="center"/>
    </xf>
    <xf numFmtId="173" fontId="21" fillId="0" borderId="11" xfId="28" applyNumberFormat="1" applyFont="1" applyFill="1" applyBorder="1" applyAlignment="1">
      <alignment vertical="center"/>
    </xf>
    <xf numFmtId="173" fontId="21" fillId="0" borderId="11" xfId="7" applyNumberFormat="1" applyFont="1" applyBorder="1" applyAlignment="1" applyProtection="1">
      <alignment vertical="center"/>
    </xf>
    <xf numFmtId="10" fontId="21" fillId="5" borderId="11" xfId="31" applyNumberFormat="1" applyFont="1" applyFill="1" applyBorder="1" applyAlignment="1" applyProtection="1">
      <alignment vertical="center"/>
    </xf>
    <xf numFmtId="10" fontId="21" fillId="0" borderId="11" xfId="31" applyNumberFormat="1" applyFont="1" applyFill="1" applyBorder="1" applyAlignment="1" applyProtection="1">
      <alignment vertical="center"/>
    </xf>
    <xf numFmtId="172" fontId="21" fillId="0" borderId="12" xfId="28" quotePrefix="1" applyNumberFormat="1" applyFont="1" applyBorder="1" applyAlignment="1" applyProtection="1">
      <alignment horizontal="left" vertical="center"/>
    </xf>
    <xf numFmtId="43" fontId="21" fillId="5" borderId="11" xfId="7" applyNumberFormat="1" applyFont="1" applyFill="1" applyBorder="1" applyAlignment="1" applyProtection="1">
      <alignment vertical="center"/>
    </xf>
    <xf numFmtId="43" fontId="21" fillId="0" borderId="11" xfId="7" applyNumberFormat="1" applyFont="1" applyFill="1" applyBorder="1" applyAlignment="1" applyProtection="1">
      <alignment vertical="center"/>
    </xf>
    <xf numFmtId="172" fontId="22" fillId="0" borderId="12" xfId="28" applyNumberFormat="1" applyFont="1" applyBorder="1" applyAlignment="1" applyProtection="1">
      <alignment horizontal="left" vertical="center"/>
    </xf>
    <xf numFmtId="173" fontId="22" fillId="0" borderId="11" xfId="7" applyNumberFormat="1" applyFont="1" applyBorder="1" applyAlignment="1" applyProtection="1">
      <alignment vertical="center"/>
    </xf>
    <xf numFmtId="173" fontId="22" fillId="0" borderId="11" xfId="7" applyNumberFormat="1" applyFont="1" applyFill="1" applyBorder="1" applyAlignment="1" applyProtection="1">
      <alignment vertical="center"/>
    </xf>
    <xf numFmtId="173" fontId="18" fillId="0" borderId="0" xfId="27" applyNumberFormat="1" applyFont="1" applyAlignment="1">
      <alignment vertical="center"/>
    </xf>
    <xf numFmtId="0" fontId="21" fillId="0" borderId="11" xfId="28" applyFont="1" applyBorder="1" applyAlignment="1" applyProtection="1">
      <alignment vertical="center"/>
    </xf>
    <xf numFmtId="0" fontId="21" fillId="0" borderId="11" xfId="28" applyFont="1" applyFill="1" applyBorder="1" applyAlignment="1" applyProtection="1">
      <alignment vertical="center"/>
    </xf>
    <xf numFmtId="172" fontId="22" fillId="0" borderId="12" xfId="28" quotePrefix="1" applyNumberFormat="1" applyFont="1" applyBorder="1" applyAlignment="1" applyProtection="1">
      <alignment horizontal="left" vertical="center"/>
    </xf>
    <xf numFmtId="173" fontId="17" fillId="0" borderId="11" xfId="7" applyNumberFormat="1" applyFont="1" applyBorder="1" applyAlignment="1" applyProtection="1">
      <alignment vertical="center"/>
    </xf>
    <xf numFmtId="173" fontId="17" fillId="0" borderId="11" xfId="7" applyNumberFormat="1" applyFont="1" applyFill="1" applyBorder="1" applyAlignment="1" applyProtection="1">
      <alignment vertical="center"/>
    </xf>
    <xf numFmtId="0" fontId="17" fillId="0" borderId="12" xfId="27" applyFont="1" applyBorder="1" applyAlignment="1" applyProtection="1">
      <alignment vertical="center"/>
    </xf>
    <xf numFmtId="172" fontId="22" fillId="0" borderId="0" xfId="28" quotePrefix="1" applyNumberFormat="1" applyFont="1" applyBorder="1" applyAlignment="1" applyProtection="1">
      <alignment horizontal="left" vertical="center"/>
    </xf>
    <xf numFmtId="43" fontId="22" fillId="0" borderId="0" xfId="7" applyNumberFormat="1" applyFont="1" applyBorder="1" applyAlignment="1" applyProtection="1">
      <alignment vertical="center"/>
    </xf>
    <xf numFmtId="43" fontId="22" fillId="0" borderId="0" xfId="7" applyNumberFormat="1" applyFont="1" applyFill="1" applyBorder="1" applyAlignment="1" applyProtection="1">
      <alignment vertical="center"/>
    </xf>
    <xf numFmtId="43" fontId="18" fillId="0" borderId="0" xfId="27" applyNumberFormat="1" applyFont="1" applyAlignment="1">
      <alignment vertical="center"/>
    </xf>
    <xf numFmtId="43" fontId="18" fillId="0" borderId="0" xfId="27" applyNumberFormat="1" applyFont="1" applyFill="1" applyBorder="1" applyAlignment="1">
      <alignment vertical="center"/>
    </xf>
    <xf numFmtId="0" fontId="18" fillId="0" borderId="0" xfId="27" applyFont="1" applyAlignment="1" applyProtection="1">
      <alignment vertical="center"/>
    </xf>
    <xf numFmtId="43" fontId="18" fillId="0" borderId="0" xfId="7" applyNumberFormat="1" applyFont="1" applyBorder="1" applyAlignment="1" applyProtection="1">
      <alignment vertical="center"/>
    </xf>
    <xf numFmtId="43" fontId="18" fillId="0" borderId="0" xfId="7" applyNumberFormat="1" applyFont="1" applyFill="1" applyBorder="1" applyAlignment="1" applyProtection="1">
      <alignment vertical="center"/>
    </xf>
    <xf numFmtId="0" fontId="18" fillId="0" borderId="0" xfId="27" applyFont="1" applyFill="1" applyBorder="1" applyAlignment="1">
      <alignment vertical="center"/>
    </xf>
    <xf numFmtId="10" fontId="0" fillId="0" borderId="0" xfId="0" applyNumberFormat="1"/>
    <xf numFmtId="44" fontId="0" fillId="0" borderId="0" xfId="8" applyFont="1"/>
    <xf numFmtId="0" fontId="23" fillId="6" borderId="0" xfId="0" applyFont="1" applyFill="1" applyAlignment="1">
      <alignment horizontal="center"/>
    </xf>
  </cellXfs>
  <cellStyles count="38">
    <cellStyle name="$0.00" xfId="1" xr:uid="{AB7706AC-C1D6-4674-AA64-F6051A2E629A}"/>
    <cellStyle name="$0.95" xfId="2" xr:uid="{112DF481-9C58-441A-91FB-D25C8E912B07}"/>
    <cellStyle name="$0.99" xfId="3" xr:uid="{34B05D20-30E6-41A7-8593-B43BAFDAC137}"/>
    <cellStyle name="8 pt" xfId="4" xr:uid="{F1D7F79A-B19E-4C6D-A3DF-12855D0B2299}"/>
    <cellStyle name="Black" xfId="5" xr:uid="{FC449943-776F-444B-B437-37C005F9C39A}"/>
    <cellStyle name="Blue" xfId="6" xr:uid="{AFC1C219-4A4A-4D48-900E-8BFEE3E98FA2}"/>
    <cellStyle name="Comma" xfId="7" builtinId="3"/>
    <cellStyle name="Currency" xfId="8" builtinId="4"/>
    <cellStyle name="Current_Inactive" xfId="9" xr:uid="{BC50060D-3D11-491E-9B21-49D695926D76}"/>
    <cellStyle name="FontanaPh#" xfId="10" xr:uid="{7483AF99-55B4-49AC-8C08-C524E8236EBF}"/>
    <cellStyle name="Future_Inactive" xfId="11" xr:uid="{0D760EA6-3D62-455E-A11A-C42429903EFF}"/>
    <cellStyle name="Header1" xfId="12" xr:uid="{6ACC90DB-F3BF-459A-BCF0-FF40E996FBC0}"/>
    <cellStyle name="Header2" xfId="13" xr:uid="{7470B225-9754-40B3-B96B-1B41C8D33B5B}"/>
    <cellStyle name="IDG&quot;5&quot;" xfId="14" xr:uid="{458A3662-AB3A-4066-B7CE-DA7129B4F508}"/>
    <cellStyle name="IDG&quot;8&quot;" xfId="15" xr:uid="{240C19FC-E388-42D4-8A15-170C21FCE195}"/>
    <cellStyle name="Inact-Current" xfId="16" xr:uid="{D2EF81BE-EB35-4646-BB92-B573F1C0FA17}"/>
    <cellStyle name="Inact-Future" xfId="17" xr:uid="{C6182595-64E1-4A34-9FAC-2FE4560507AE}"/>
    <cellStyle name="layout print" xfId="18" xr:uid="{17C55D41-A27C-4137-9D6D-7C771C0E03A5}"/>
    <cellStyle name="M/D" xfId="19" xr:uid="{E1CB82A4-462E-4F78-9362-761B7682BC4A}"/>
    <cellStyle name="MM/DD" xfId="20" xr:uid="{0641E798-8A3A-4167-9326-6BF73C8B7E79}"/>
    <cellStyle name="MM/YY" xfId="21" xr:uid="{6B60D774-1DFE-4197-8C81-CD20870A2F98}"/>
    <cellStyle name="MMM 'YY" xfId="22" xr:uid="{00CD7833-48AF-41C4-B326-AE2686850BB3}"/>
    <cellStyle name="M-W" xfId="23" xr:uid="{4CDCC25C-9AF7-4454-9089-427BFA9780DF}"/>
    <cellStyle name="new" xfId="24" xr:uid="{9EDCCDAF-7E2B-43E4-A9D5-86EEAAA8E648}"/>
    <cellStyle name="no dec" xfId="25" xr:uid="{F826F0E3-A052-490D-BAAC-A84E938E9A04}"/>
    <cellStyle name="Normal" xfId="0" builtinId="0"/>
    <cellStyle name="Normal - Style1" xfId="26" xr:uid="{EFD0A720-66F5-4DFC-84BB-2E1898E32CB2}"/>
    <cellStyle name="Normal_Dan's Real Estate Model1" xfId="27" xr:uid="{371A78CC-1CEA-4E2E-9AE3-121DC746C742}"/>
    <cellStyle name="Normal_Real Estate Model" xfId="28" xr:uid="{2018B3FB-C3B0-43BA-9BBD-4359DC4AEAF3}"/>
    <cellStyle name="Old_Inactive" xfId="29" xr:uid="{B3A498C2-384D-4C97-88B9-9D725C2C0DAF}"/>
    <cellStyle name="Osborne" xfId="30" xr:uid="{C7065A7E-45CA-41AB-99BB-B99E0ED311B8}"/>
    <cellStyle name="Percent" xfId="31" builtinId="5"/>
    <cellStyle name="PO BORDER" xfId="32" xr:uid="{97D214E9-D929-4956-99C2-26AC8311F0BB}"/>
    <cellStyle name="PutnamPh#" xfId="33" xr:uid="{ABE1C37F-A5AE-462A-AC63-4DDF6C675EE0}"/>
    <cellStyle name="recycled" xfId="34" xr:uid="{AB70DEB9-3EF7-464B-82A2-E4CB8C292D3A}"/>
    <cellStyle name="Red" xfId="35" xr:uid="{E79CC278-7E45-4A23-9ECA-F73C074A0067}"/>
    <cellStyle name="WrapCenter" xfId="36" xr:uid="{D9674951-6705-407A-8683-A04BAF4806E1}"/>
    <cellStyle name="WrapLeft" xfId="37" xr:uid="{387A3D5A-8535-4C95-AFD5-42BFAB775441}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54ACA-F544-4886-9213-A2D2D9D0D4A2}">
  <sheetPr transitionEvaluation="1">
    <pageSetUpPr fitToPage="1"/>
  </sheetPr>
  <dimension ref="A1:F78"/>
  <sheetViews>
    <sheetView tabSelected="1" defaultGridColor="0" colorId="22" zoomScale="87" workbookViewId="0">
      <selection activeCell="F71" sqref="F71"/>
    </sheetView>
  </sheetViews>
  <sheetFormatPr defaultColWidth="21.109375" defaultRowHeight="30" outlineLevelRow="1"/>
  <cols>
    <col min="1" max="1" width="42.44140625" style="66" bestFit="1" customWidth="1"/>
    <col min="2" max="2" width="31.77734375" style="8" bestFit="1" customWidth="1"/>
    <col min="3" max="3" width="2.77734375" style="69" customWidth="1"/>
    <col min="4" max="4" width="30.44140625" style="8" bestFit="1" customWidth="1"/>
    <col min="5" max="5" width="2.77734375" style="8" customWidth="1"/>
    <col min="6" max="6" width="23.77734375" style="8" customWidth="1"/>
    <col min="7" max="7" width="21.109375" style="8" customWidth="1"/>
    <col min="8" max="16384" width="21.109375" style="8"/>
  </cols>
  <sheetData>
    <row r="1" spans="1:6" s="4" customFormat="1" ht="60">
      <c r="A1" s="1" t="s">
        <v>0</v>
      </c>
      <c r="B1" s="2" t="s">
        <v>1</v>
      </c>
      <c r="C1" s="3"/>
      <c r="D1" s="2" t="s">
        <v>2</v>
      </c>
      <c r="F1" s="2" t="s">
        <v>65</v>
      </c>
    </row>
    <row r="2" spans="1:6" outlineLevel="1">
      <c r="A2" s="5" t="s">
        <v>3</v>
      </c>
      <c r="B2" s="6">
        <v>83000</v>
      </c>
      <c r="C2" s="7"/>
      <c r="D2" s="6">
        <f>600*2*12</f>
        <v>14400</v>
      </c>
      <c r="F2" s="6">
        <v>0</v>
      </c>
    </row>
    <row r="3" spans="1:6" outlineLevel="1">
      <c r="A3" s="5" t="s">
        <v>4</v>
      </c>
      <c r="B3" s="6">
        <v>0</v>
      </c>
      <c r="C3" s="7"/>
      <c r="D3" s="6">
        <v>0</v>
      </c>
      <c r="F3" s="6">
        <v>0</v>
      </c>
    </row>
    <row r="4" spans="1:6">
      <c r="A4" s="9" t="s">
        <v>5</v>
      </c>
      <c r="B4" s="10">
        <f>SUM(B2:B3)</f>
        <v>83000</v>
      </c>
      <c r="C4" s="11"/>
      <c r="D4" s="10">
        <f>SUM(D2:D3)</f>
        <v>14400</v>
      </c>
      <c r="F4" s="10">
        <f>SUM(F2:F3)</f>
        <v>0</v>
      </c>
    </row>
    <row r="5" spans="1:6" ht="6.75" customHeight="1">
      <c r="A5" s="5"/>
      <c r="B5" s="12"/>
      <c r="C5" s="7"/>
      <c r="D5" s="12"/>
      <c r="F5" s="12"/>
    </row>
    <row r="6" spans="1:6" outlineLevel="1">
      <c r="A6" s="13" t="s">
        <v>6</v>
      </c>
      <c r="B6" s="14"/>
      <c r="C6" s="15"/>
      <c r="D6" s="14"/>
      <c r="F6" s="14"/>
    </row>
    <row r="7" spans="1:6" outlineLevel="1">
      <c r="A7" s="5" t="s">
        <v>7</v>
      </c>
      <c r="B7" s="6">
        <v>0</v>
      </c>
      <c r="C7" s="7"/>
      <c r="D7" s="6">
        <v>525</v>
      </c>
      <c r="F7" s="6">
        <v>0</v>
      </c>
    </row>
    <row r="8" spans="1:6" outlineLevel="1">
      <c r="A8" s="16" t="s">
        <v>8</v>
      </c>
      <c r="B8" s="6">
        <v>0</v>
      </c>
      <c r="C8" s="7"/>
      <c r="D8" s="6">
        <v>3200</v>
      </c>
      <c r="F8" s="6">
        <v>0</v>
      </c>
    </row>
    <row r="9" spans="1:6" outlineLevel="1">
      <c r="A9" s="16" t="s">
        <v>9</v>
      </c>
      <c r="B9" s="6">
        <v>0</v>
      </c>
      <c r="C9" s="7"/>
      <c r="D9" s="6">
        <v>0</v>
      </c>
      <c r="F9" s="6">
        <v>0</v>
      </c>
    </row>
    <row r="10" spans="1:6" outlineLevel="1">
      <c r="A10" s="17" t="s">
        <v>10</v>
      </c>
      <c r="B10" s="6">
        <v>0</v>
      </c>
      <c r="C10" s="7"/>
      <c r="D10" s="6">
        <v>0</v>
      </c>
      <c r="F10" s="6">
        <v>0</v>
      </c>
    </row>
    <row r="11" spans="1:6" outlineLevel="1">
      <c r="A11" s="5" t="s">
        <v>11</v>
      </c>
      <c r="B11" s="6">
        <v>0</v>
      </c>
      <c r="C11" s="7"/>
      <c r="D11" s="6">
        <v>0</v>
      </c>
      <c r="F11" s="6">
        <v>0</v>
      </c>
    </row>
    <row r="12" spans="1:6" outlineLevel="1">
      <c r="A12" s="18" t="s">
        <v>12</v>
      </c>
      <c r="B12" s="6">
        <v>0</v>
      </c>
      <c r="C12" s="7"/>
      <c r="D12" s="6">
        <v>0</v>
      </c>
      <c r="F12" s="6">
        <v>0</v>
      </c>
    </row>
    <row r="13" spans="1:6" outlineLevel="1">
      <c r="A13" s="18" t="s">
        <v>13</v>
      </c>
      <c r="B13" s="6">
        <v>0</v>
      </c>
      <c r="C13" s="7"/>
      <c r="D13" s="6">
        <v>0</v>
      </c>
      <c r="F13" s="6">
        <v>0</v>
      </c>
    </row>
    <row r="14" spans="1:6" outlineLevel="1">
      <c r="A14" s="5" t="s">
        <v>14</v>
      </c>
      <c r="B14" s="6">
        <v>0</v>
      </c>
      <c r="C14" s="7"/>
      <c r="D14" s="6">
        <v>0</v>
      </c>
      <c r="F14" s="6">
        <v>0</v>
      </c>
    </row>
    <row r="15" spans="1:6" outlineLevel="1">
      <c r="A15" s="18" t="s">
        <v>15</v>
      </c>
      <c r="B15" s="6">
        <v>0</v>
      </c>
      <c r="C15" s="7"/>
      <c r="D15" s="6">
        <v>0</v>
      </c>
      <c r="F15" s="6">
        <v>0</v>
      </c>
    </row>
    <row r="16" spans="1:6" outlineLevel="1">
      <c r="A16" s="5" t="s">
        <v>16</v>
      </c>
      <c r="B16" s="6">
        <v>0</v>
      </c>
      <c r="C16" s="7"/>
      <c r="D16" s="6">
        <v>225</v>
      </c>
      <c r="F16" s="6">
        <v>0</v>
      </c>
    </row>
    <row r="17" spans="1:6" outlineLevel="1">
      <c r="A17" s="5" t="s">
        <v>17</v>
      </c>
      <c r="B17" s="6">
        <v>0</v>
      </c>
      <c r="C17" s="7"/>
      <c r="D17" s="6">
        <v>0</v>
      </c>
      <c r="F17" s="6">
        <v>0</v>
      </c>
    </row>
    <row r="18" spans="1:6" outlineLevel="1">
      <c r="A18" s="5" t="s">
        <v>18</v>
      </c>
      <c r="B18" s="6">
        <v>0</v>
      </c>
      <c r="C18" s="7"/>
      <c r="D18" s="6">
        <v>0</v>
      </c>
      <c r="F18" s="6">
        <v>0</v>
      </c>
    </row>
    <row r="19" spans="1:6" outlineLevel="1">
      <c r="A19" s="5" t="s">
        <v>19</v>
      </c>
      <c r="B19" s="6">
        <v>0</v>
      </c>
      <c r="C19" s="7"/>
      <c r="D19" s="6">
        <v>0</v>
      </c>
      <c r="F19" s="6">
        <v>0</v>
      </c>
    </row>
    <row r="20" spans="1:6" outlineLevel="1">
      <c r="A20" s="5" t="s">
        <v>20</v>
      </c>
      <c r="B20" s="6">
        <v>36000</v>
      </c>
      <c r="C20" s="7"/>
      <c r="D20" s="6">
        <v>0</v>
      </c>
      <c r="F20" s="6">
        <v>0</v>
      </c>
    </row>
    <row r="21" spans="1:6">
      <c r="A21" s="19" t="s">
        <v>21</v>
      </c>
      <c r="B21" s="10">
        <f>SUM(B7:B20)</f>
        <v>36000</v>
      </c>
      <c r="C21" s="11"/>
      <c r="D21" s="10">
        <f>SUM(D7:D20)</f>
        <v>3950</v>
      </c>
      <c r="F21" s="10">
        <f>SUM(F7:F20)</f>
        <v>0</v>
      </c>
    </row>
    <row r="22" spans="1:6" ht="30.75">
      <c r="A22" s="20" t="s">
        <v>22</v>
      </c>
      <c r="B22" s="21">
        <f>B21/B4</f>
        <v>0.43373493975903615</v>
      </c>
      <c r="C22" s="22"/>
      <c r="D22" s="21">
        <f>D21/D4</f>
        <v>0.27430555555555558</v>
      </c>
      <c r="F22" s="21" t="e">
        <f>F21/F4</f>
        <v>#DIV/0!</v>
      </c>
    </row>
    <row r="23" spans="1:6" ht="30.75">
      <c r="A23" s="20"/>
      <c r="B23" s="21"/>
      <c r="C23" s="22"/>
      <c r="D23" s="21"/>
      <c r="F23" s="21"/>
    </row>
    <row r="24" spans="1:6">
      <c r="A24" s="19" t="s">
        <v>23</v>
      </c>
      <c r="B24" s="10">
        <f>B4-B21</f>
        <v>47000</v>
      </c>
      <c r="C24" s="11"/>
      <c r="D24" s="10">
        <f>D4-D21</f>
        <v>10450</v>
      </c>
      <c r="F24" s="10">
        <f>F4-F21</f>
        <v>0</v>
      </c>
    </row>
    <row r="25" spans="1:6" ht="12.75" customHeight="1">
      <c r="A25" s="5"/>
      <c r="B25" s="12"/>
      <c r="C25" s="7"/>
      <c r="D25" s="12"/>
      <c r="F25" s="12"/>
    </row>
    <row r="26" spans="1:6">
      <c r="A26" s="5" t="s">
        <v>24</v>
      </c>
      <c r="B26" s="12">
        <f>B49</f>
        <v>22242.005529354999</v>
      </c>
      <c r="C26" s="7"/>
      <c r="D26" s="12">
        <f>D49</f>
        <v>4854.2824204259614</v>
      </c>
      <c r="F26" s="12" t="e">
        <f>F49</f>
        <v>#NUM!</v>
      </c>
    </row>
    <row r="27" spans="1:6">
      <c r="A27" s="5"/>
      <c r="B27" s="12"/>
      <c r="C27" s="7"/>
      <c r="D27" s="12"/>
      <c r="F27" s="12"/>
    </row>
    <row r="28" spans="1:6">
      <c r="A28" s="9" t="s">
        <v>25</v>
      </c>
      <c r="B28" s="10">
        <f>B24-B26</f>
        <v>24757.994470645001</v>
      </c>
      <c r="C28" s="11"/>
      <c r="D28" s="10">
        <f>D24-D26</f>
        <v>5595.7175795740386</v>
      </c>
      <c r="F28" s="10" t="e">
        <f>F24-F26</f>
        <v>#NUM!</v>
      </c>
    </row>
    <row r="29" spans="1:6" ht="30.75">
      <c r="A29" s="20" t="s">
        <v>26</v>
      </c>
      <c r="B29" s="23">
        <f>B28/B4</f>
        <v>0.2982890900077711</v>
      </c>
      <c r="C29" s="24"/>
      <c r="D29" s="23">
        <f>D28/D4</f>
        <v>0.38859149858153047</v>
      </c>
      <c r="F29" s="23" t="e">
        <f>F28/F4</f>
        <v>#NUM!</v>
      </c>
    </row>
    <row r="30" spans="1:6" ht="15" customHeight="1">
      <c r="A30" s="5"/>
      <c r="B30" s="12"/>
      <c r="C30" s="7"/>
      <c r="D30" s="12"/>
      <c r="F30" s="12"/>
    </row>
    <row r="31" spans="1:6">
      <c r="A31" s="25" t="s">
        <v>27</v>
      </c>
      <c r="B31" s="26">
        <f>B28/B71</f>
        <v>0.32529867847408633</v>
      </c>
      <c r="C31" s="27"/>
      <c r="D31" s="26">
        <f>D28/D71</f>
        <v>0.29591314540317498</v>
      </c>
      <c r="F31" s="26" t="e">
        <f>F28/F71</f>
        <v>#NUM!</v>
      </c>
    </row>
    <row r="32" spans="1:6">
      <c r="A32" s="18" t="s">
        <v>28</v>
      </c>
      <c r="B32" s="28">
        <f>B24/B40</f>
        <v>0.14242424242424243</v>
      </c>
      <c r="C32" s="29"/>
      <c r="D32" s="28">
        <f>D24/D40</f>
        <v>0.13062499999999999</v>
      </c>
      <c r="F32" s="28" t="e">
        <f>F24/F40</f>
        <v>#DIV/0!</v>
      </c>
    </row>
    <row r="33" spans="1:6" ht="15" customHeight="1">
      <c r="A33" s="5"/>
      <c r="B33" s="28"/>
      <c r="C33" s="29"/>
      <c r="D33" s="28"/>
      <c r="F33" s="28"/>
    </row>
    <row r="34" spans="1:6">
      <c r="A34" s="5" t="s">
        <v>29</v>
      </c>
      <c r="B34" s="6">
        <v>18</v>
      </c>
      <c r="C34" s="7"/>
      <c r="D34" s="6">
        <v>2</v>
      </c>
      <c r="F34" s="6">
        <v>0</v>
      </c>
    </row>
    <row r="35" spans="1:6">
      <c r="A35" s="5" t="s">
        <v>30</v>
      </c>
      <c r="B35" s="12">
        <f>B40/B34</f>
        <v>18333.333333333332</v>
      </c>
      <c r="C35" s="7"/>
      <c r="D35" s="12">
        <f>D40/D34</f>
        <v>40000</v>
      </c>
      <c r="F35" s="12" t="e">
        <f>F40/F34</f>
        <v>#DIV/0!</v>
      </c>
    </row>
    <row r="36" spans="1:6">
      <c r="A36" s="30" t="s">
        <v>31</v>
      </c>
      <c r="B36" s="31">
        <f>B40/B4</f>
        <v>3.9759036144578315</v>
      </c>
      <c r="C36" s="32"/>
      <c r="D36" s="31">
        <f>D40/D4</f>
        <v>5.5555555555555554</v>
      </c>
      <c r="F36" s="31" t="e">
        <f>F40/F4</f>
        <v>#DIV/0!</v>
      </c>
    </row>
    <row r="37" spans="1:6">
      <c r="A37" s="33" t="s">
        <v>32</v>
      </c>
      <c r="B37" s="34">
        <f>(B4-B21)/B26</f>
        <v>2.113118798481072</v>
      </c>
      <c r="C37" s="35"/>
      <c r="D37" s="34">
        <f>(D4-D21)/D26</f>
        <v>2.1527383647948146</v>
      </c>
      <c r="F37" s="34" t="e">
        <f>(F4-F21)/F26</f>
        <v>#NUM!</v>
      </c>
    </row>
    <row r="38" spans="1:6" ht="15" customHeight="1">
      <c r="A38" s="5"/>
      <c r="B38" s="12"/>
      <c r="C38" s="7"/>
      <c r="D38" s="12"/>
      <c r="F38" s="12"/>
    </row>
    <row r="39" spans="1:6">
      <c r="A39" s="36" t="s">
        <v>33</v>
      </c>
      <c r="B39" s="12"/>
      <c r="C39" s="7"/>
      <c r="D39" s="12"/>
      <c r="F39" s="12"/>
    </row>
    <row r="40" spans="1:6">
      <c r="A40" s="37" t="s">
        <v>34</v>
      </c>
      <c r="B40" s="38">
        <v>330000</v>
      </c>
      <c r="C40" s="39"/>
      <c r="D40" s="38">
        <v>80000</v>
      </c>
      <c r="F40" s="38">
        <v>0</v>
      </c>
    </row>
    <row r="41" spans="1:6">
      <c r="A41" s="37" t="s">
        <v>35</v>
      </c>
      <c r="B41" s="40">
        <v>0.2</v>
      </c>
      <c r="C41" s="41"/>
      <c r="D41" s="40">
        <v>0.2</v>
      </c>
      <c r="F41" s="40">
        <v>0.27272740000000001</v>
      </c>
    </row>
    <row r="42" spans="1:6">
      <c r="A42" s="42" t="s">
        <v>36</v>
      </c>
      <c r="B42" s="43">
        <f>B40*B41</f>
        <v>66000</v>
      </c>
      <c r="C42" s="44"/>
      <c r="D42" s="43">
        <f>D40*D41</f>
        <v>16000</v>
      </c>
      <c r="F42" s="43">
        <f>F40*F41</f>
        <v>0</v>
      </c>
    </row>
    <row r="43" spans="1:6">
      <c r="A43" s="37" t="s">
        <v>37</v>
      </c>
      <c r="B43" s="45">
        <f>B40-B42</f>
        <v>264000</v>
      </c>
      <c r="C43" s="39"/>
      <c r="D43" s="45">
        <f>D40-D42</f>
        <v>64000</v>
      </c>
      <c r="F43" s="45">
        <f>F40-F42</f>
        <v>0</v>
      </c>
    </row>
    <row r="44" spans="1:6">
      <c r="A44" s="37" t="s">
        <v>38</v>
      </c>
      <c r="B44" s="46">
        <v>5.7500000000000002E-2</v>
      </c>
      <c r="C44" s="47"/>
      <c r="D44" s="46">
        <v>6.5000000000000002E-2</v>
      </c>
      <c r="F44" s="46">
        <v>0</v>
      </c>
    </row>
    <row r="45" spans="1:6">
      <c r="A45" s="48" t="s">
        <v>39</v>
      </c>
      <c r="B45" s="38">
        <v>240</v>
      </c>
      <c r="C45" s="39"/>
      <c r="D45" s="38">
        <v>360</v>
      </c>
      <c r="F45" s="38">
        <v>0</v>
      </c>
    </row>
    <row r="46" spans="1:6">
      <c r="A46" s="37" t="s">
        <v>40</v>
      </c>
      <c r="B46" s="49">
        <v>1</v>
      </c>
      <c r="C46" s="50"/>
      <c r="D46" s="49">
        <v>1</v>
      </c>
      <c r="F46" s="49">
        <v>0</v>
      </c>
    </row>
    <row r="47" spans="1:6">
      <c r="A47" s="48" t="s">
        <v>41</v>
      </c>
      <c r="B47" s="45">
        <f>0.01*B43*B46</f>
        <v>2640</v>
      </c>
      <c r="C47" s="39"/>
      <c r="D47" s="45">
        <f>0.01*D43*D46</f>
        <v>640</v>
      </c>
      <c r="F47" s="45">
        <f>0.01*F43*F46</f>
        <v>0</v>
      </c>
    </row>
    <row r="48" spans="1:6">
      <c r="A48" s="51" t="s">
        <v>42</v>
      </c>
      <c r="B48" s="52">
        <f>PMT(B44/12,B45,-B43)</f>
        <v>1853.5004607795834</v>
      </c>
      <c r="C48" s="53"/>
      <c r="D48" s="52">
        <f>PMT(D44/12,D45,-D43)</f>
        <v>404.52353503549676</v>
      </c>
      <c r="E48" s="54"/>
      <c r="F48" s="52" t="e">
        <f>PMT(F44/12,F45,-F43)</f>
        <v>#NUM!</v>
      </c>
    </row>
    <row r="49" spans="1:6">
      <c r="A49" s="37" t="s">
        <v>43</v>
      </c>
      <c r="B49" s="45">
        <f>B48*12</f>
        <v>22242.005529354999</v>
      </c>
      <c r="C49" s="39"/>
      <c r="D49" s="45">
        <f>D48*12</f>
        <v>4854.2824204259614</v>
      </c>
      <c r="E49" s="54"/>
      <c r="F49" s="45" t="e">
        <f>F48*12</f>
        <v>#NUM!</v>
      </c>
    </row>
    <row r="50" spans="1:6" ht="6.75" customHeight="1">
      <c r="A50" s="37"/>
      <c r="B50" s="55"/>
      <c r="C50" s="56"/>
      <c r="D50" s="55"/>
      <c r="F50" s="55"/>
    </row>
    <row r="51" spans="1:6">
      <c r="A51" s="57" t="s">
        <v>44</v>
      </c>
      <c r="B51" s="58">
        <f>B47+B40*B41</f>
        <v>68640</v>
      </c>
      <c r="C51" s="59"/>
      <c r="D51" s="58">
        <f>D47+D40*D41</f>
        <v>16640</v>
      </c>
      <c r="F51" s="58">
        <f>F47+F40*F41</f>
        <v>0</v>
      </c>
    </row>
    <row r="52" spans="1:6">
      <c r="A52" s="5" t="s">
        <v>45</v>
      </c>
      <c r="B52" s="6">
        <v>-4500</v>
      </c>
      <c r="C52" s="7"/>
      <c r="D52" s="6">
        <v>0</v>
      </c>
      <c r="F52" s="6">
        <v>0</v>
      </c>
    </row>
    <row r="53" spans="1:6">
      <c r="A53" s="5"/>
      <c r="B53" s="12"/>
      <c r="C53" s="7"/>
      <c r="D53" s="12"/>
      <c r="F53" s="12"/>
    </row>
    <row r="54" spans="1:6">
      <c r="A54" s="60" t="s">
        <v>46</v>
      </c>
      <c r="B54" s="12"/>
      <c r="C54" s="7"/>
      <c r="D54" s="12"/>
      <c r="F54" s="12"/>
    </row>
    <row r="55" spans="1:6">
      <c r="A55" s="5" t="s">
        <v>47</v>
      </c>
      <c r="B55" s="6">
        <v>3000</v>
      </c>
      <c r="C55" s="7"/>
      <c r="D55" s="6">
        <v>0</v>
      </c>
      <c r="F55" s="6">
        <v>0</v>
      </c>
    </row>
    <row r="56" spans="1:6">
      <c r="A56" s="5" t="s">
        <v>48</v>
      </c>
      <c r="B56" s="7">
        <f>B43*0.01</f>
        <v>2640</v>
      </c>
      <c r="C56" s="7"/>
      <c r="D56" s="7">
        <f>D43*0.01</f>
        <v>640</v>
      </c>
      <c r="F56" s="7">
        <v>0</v>
      </c>
    </row>
    <row r="57" spans="1:6">
      <c r="A57" s="5" t="s">
        <v>49</v>
      </c>
      <c r="B57" s="7">
        <f>B43*0.01</f>
        <v>2640</v>
      </c>
      <c r="C57" s="7"/>
      <c r="D57" s="7">
        <f>D43*0.01</f>
        <v>640</v>
      </c>
      <c r="F57" s="7">
        <f>F43*0.01</f>
        <v>0</v>
      </c>
    </row>
    <row r="58" spans="1:6">
      <c r="A58" s="5" t="s">
        <v>50</v>
      </c>
      <c r="B58" s="6">
        <v>1000</v>
      </c>
      <c r="C58" s="7"/>
      <c r="D58" s="6">
        <v>550</v>
      </c>
      <c r="F58" s="6">
        <v>0</v>
      </c>
    </row>
    <row r="59" spans="1:6">
      <c r="A59" s="5" t="s">
        <v>51</v>
      </c>
      <c r="B59" s="6">
        <v>1100</v>
      </c>
      <c r="C59" s="7"/>
      <c r="D59" s="6">
        <v>0</v>
      </c>
      <c r="F59" s="6">
        <v>0</v>
      </c>
    </row>
    <row r="60" spans="1:6">
      <c r="A60" s="5" t="s">
        <v>52</v>
      </c>
      <c r="B60" s="6">
        <v>350</v>
      </c>
      <c r="C60" s="7"/>
      <c r="D60" s="6">
        <v>0</v>
      </c>
      <c r="F60" s="6">
        <v>0</v>
      </c>
    </row>
    <row r="61" spans="1:6">
      <c r="A61" s="5" t="s">
        <v>53</v>
      </c>
      <c r="B61" s="6">
        <v>750</v>
      </c>
      <c r="C61" s="7"/>
      <c r="D61" s="6">
        <v>250</v>
      </c>
      <c r="F61" s="6">
        <v>0</v>
      </c>
    </row>
    <row r="62" spans="1:6">
      <c r="A62" s="18" t="s">
        <v>54</v>
      </c>
      <c r="B62" s="6">
        <v>110</v>
      </c>
      <c r="C62" s="7"/>
      <c r="D62" s="6">
        <v>0</v>
      </c>
      <c r="F62" s="6">
        <v>0</v>
      </c>
    </row>
    <row r="63" spans="1:6">
      <c r="A63" s="18" t="s">
        <v>55</v>
      </c>
      <c r="B63" s="6">
        <v>50</v>
      </c>
      <c r="C63" s="7"/>
      <c r="D63" s="6">
        <v>0</v>
      </c>
      <c r="F63" s="6">
        <v>0</v>
      </c>
    </row>
    <row r="64" spans="1:6">
      <c r="A64" s="5" t="s">
        <v>56</v>
      </c>
      <c r="B64" s="6">
        <v>50</v>
      </c>
      <c r="C64" s="7"/>
      <c r="D64" s="6">
        <v>50</v>
      </c>
      <c r="F64" s="6">
        <v>0</v>
      </c>
    </row>
    <row r="65" spans="1:6">
      <c r="A65" s="5" t="s">
        <v>57</v>
      </c>
      <c r="B65" s="6">
        <v>40</v>
      </c>
      <c r="C65" s="7"/>
      <c r="D65" s="6">
        <v>0</v>
      </c>
      <c r="F65" s="6">
        <v>0</v>
      </c>
    </row>
    <row r="66" spans="1:6">
      <c r="A66" s="5" t="s">
        <v>58</v>
      </c>
      <c r="B66" s="6">
        <v>50</v>
      </c>
      <c r="C66" s="7"/>
      <c r="D66" s="6">
        <v>50</v>
      </c>
      <c r="F66" s="6">
        <v>0</v>
      </c>
    </row>
    <row r="67" spans="1:6">
      <c r="A67" s="5" t="s">
        <v>59</v>
      </c>
      <c r="B67" s="6">
        <v>5</v>
      </c>
      <c r="C67" s="7"/>
      <c r="D67" s="6">
        <v>5</v>
      </c>
      <c r="F67" s="6">
        <v>0</v>
      </c>
    </row>
    <row r="68" spans="1:6">
      <c r="A68" s="5" t="s">
        <v>60</v>
      </c>
      <c r="B68" s="6">
        <v>50</v>
      </c>
      <c r="C68" s="7"/>
      <c r="D68" s="6">
        <v>15</v>
      </c>
      <c r="F68" s="6">
        <v>0</v>
      </c>
    </row>
    <row r="69" spans="1:6">
      <c r="A69" s="5" t="s">
        <v>61</v>
      </c>
      <c r="B69" s="6">
        <v>113.5</v>
      </c>
      <c r="C69" s="7"/>
      <c r="D69" s="6">
        <v>50</v>
      </c>
      <c r="F69" s="6">
        <v>0</v>
      </c>
    </row>
    <row r="70" spans="1:6">
      <c r="A70" s="5" t="s">
        <v>62</v>
      </c>
      <c r="B70" s="6">
        <v>20</v>
      </c>
      <c r="C70" s="7"/>
      <c r="D70" s="6">
        <v>20</v>
      </c>
      <c r="F70" s="6">
        <v>0</v>
      </c>
    </row>
    <row r="71" spans="1:6">
      <c r="A71" s="19" t="s">
        <v>63</v>
      </c>
      <c r="B71" s="10">
        <f>SUM(B51:B70)</f>
        <v>76108.5</v>
      </c>
      <c r="C71" s="11"/>
      <c r="D71" s="10">
        <f>SUM(D51:D70)</f>
        <v>18910</v>
      </c>
      <c r="F71" s="10">
        <f>SUM(F51:F70)</f>
        <v>0</v>
      </c>
    </row>
    <row r="72" spans="1:6">
      <c r="A72" s="61"/>
      <c r="B72" s="62"/>
      <c r="C72" s="63"/>
      <c r="D72" s="62"/>
    </row>
    <row r="73" spans="1:6">
      <c r="A73" s="8"/>
      <c r="B73" s="64"/>
      <c r="C73" s="65"/>
      <c r="D73" s="64"/>
    </row>
    <row r="74" spans="1:6">
      <c r="A74" s="8"/>
      <c r="B74" s="64"/>
      <c r="C74" s="65"/>
      <c r="D74" s="64"/>
    </row>
    <row r="75" spans="1:6">
      <c r="A75" s="8"/>
      <c r="B75" s="64"/>
      <c r="C75" s="65"/>
      <c r="D75" s="64"/>
    </row>
    <row r="76" spans="1:6">
      <c r="A76" s="8"/>
      <c r="B76" s="64"/>
      <c r="C76" s="65"/>
      <c r="D76" s="64"/>
    </row>
    <row r="77" spans="1:6">
      <c r="B77" s="67"/>
      <c r="C77" s="68"/>
      <c r="D77" s="67"/>
    </row>
    <row r="78" spans="1:6">
      <c r="B78" s="64"/>
      <c r="C78" s="65"/>
      <c r="D78" s="64"/>
    </row>
  </sheetData>
  <phoneticPr fontId="12" type="noConversion"/>
  <printOptions horizontalCentered="1" verticalCentered="1" gridLines="1"/>
  <pageMargins left="0.5" right="0.5" top="0.25" bottom="0" header="0.33" footer="0"/>
  <pageSetup scale="7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64828-EF1C-4999-AE4A-968812F6B30F}">
  <dimension ref="B2:D3"/>
  <sheetViews>
    <sheetView workbookViewId="0">
      <selection activeCell="C7" sqref="C7"/>
    </sheetView>
  </sheetViews>
  <sheetFormatPr defaultRowHeight="15"/>
  <cols>
    <col min="2" max="2" width="13.77734375" bestFit="1" customWidth="1"/>
    <col min="4" max="4" width="12.21875" bestFit="1" customWidth="1"/>
  </cols>
  <sheetData>
    <row r="2" spans="2:4" ht="15.75">
      <c r="B2" s="72" t="s">
        <v>64</v>
      </c>
      <c r="C2" s="72"/>
      <c r="D2" s="72"/>
    </row>
    <row r="3" spans="2:4">
      <c r="B3" s="71">
        <v>2200000</v>
      </c>
      <c r="C3" s="70">
        <v>0.27272740000000001</v>
      </c>
      <c r="D3" s="71">
        <v>600000</v>
      </c>
    </row>
  </sheetData>
  <mergeCells count="1">
    <mergeCell ref="B2:D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Template</vt:lpstr>
      <vt:lpstr>Assumptions and Help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Mgt daily Planet diner</cp:lastModifiedBy>
  <dcterms:created xsi:type="dcterms:W3CDTF">2004-11-23T01:17:16Z</dcterms:created>
  <dcterms:modified xsi:type="dcterms:W3CDTF">2026-05-01T17:07:50Z</dcterms:modified>
</cp:coreProperties>
</file>